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30 Year Forecast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7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period.</t>
        </r>
      </text>
    </comment>
    <comment ref="D18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3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6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28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</commentList>
</comments>
</file>

<file path=xl/sharedStrings.xml><?xml version="1.0" encoding="utf-8"?>
<sst xmlns="http://schemas.openxmlformats.org/spreadsheetml/2006/main" count="62" uniqueCount="46">
  <si>
    <t>Opening balance</t>
  </si>
  <si>
    <t>Expected Return</t>
  </si>
  <si>
    <t>Standard Deviation</t>
  </si>
  <si>
    <t>Year</t>
  </si>
  <si>
    <t>Annual Withdrawal</t>
  </si>
  <si>
    <t>Equity portfolio</t>
  </si>
  <si>
    <t>Fixed income</t>
  </si>
  <si>
    <t>Opening Balance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</si>
  <si>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</si>
  <si>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</si>
  <si>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</si>
  <si>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</si>
  <si>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</si>
  <si>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</si>
  <si>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</si>
  <si>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</si>
  <si>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</si>
  <si>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10-Year Analysis</t>
  </si>
  <si>
    <t>Mean Portfolio Balance</t>
  </si>
  <si>
    <t>5th Percentile</t>
  </si>
  <si>
    <t>95th Percentile</t>
  </si>
  <si>
    <t>25-Year Analysis</t>
  </si>
  <si>
    <t>Mean Closing Balance</t>
  </si>
  <si>
    <t>Gross Balance</t>
  </si>
  <si>
    <t>30-Year Analysis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</si>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</sst>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</numFmts>
  <fonts count="10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0"/>
    </font>
    <font>
      <sz val="9.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6" fillId="2" borderId="0" xfId="0" applyFont="1" applyFill="1" applyAlignment="1">
      <alignment/>
    </xf>
    <xf numFmtId="167" fontId="6" fillId="2" borderId="0" xfId="15" applyNumberFormat="1" applyFont="1" applyFill="1" applyAlignment="1">
      <alignment/>
    </xf>
    <xf numFmtId="9" fontId="6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25-Year Forecast: Range of Outcomes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2088529.742860123</c:v>
                </c:pt>
                <c:pt idx="1">
                  <c:v>2086287.6970931683</c:v>
                </c:pt>
                <c:pt idx="2">
                  <c:v>2070720.1915865783</c:v>
                </c:pt>
                <c:pt idx="3">
                  <c:v>2047974.8414975675</c:v>
                </c:pt>
                <c:pt idx="4">
                  <c:v>2013654.9786460144</c:v>
                </c:pt>
                <c:pt idx="5">
                  <c:v>1978615.5763062201</c:v>
                </c:pt>
                <c:pt idx="6">
                  <c:v>1939565.842825893</c:v>
                </c:pt>
                <c:pt idx="7">
                  <c:v>1899719.120917086</c:v>
                </c:pt>
                <c:pt idx="8">
                  <c:v>1844610.0328631739</c:v>
                </c:pt>
                <c:pt idx="9">
                  <c:v>1798245.1823869054</c:v>
                </c:pt>
                <c:pt idx="10">
                  <c:v>1742932.9898861959</c:v>
                </c:pt>
                <c:pt idx="11">
                  <c:v>1687872.3615942865</c:v>
                </c:pt>
                <c:pt idx="12">
                  <c:v>1629860.334620385</c:v>
                </c:pt>
                <c:pt idx="13">
                  <c:v>1564700.1188344057</c:v>
                </c:pt>
                <c:pt idx="14">
                  <c:v>1502501.1764101093</c:v>
                </c:pt>
                <c:pt idx="15">
                  <c:v>1441344.1775040869</c:v>
                </c:pt>
                <c:pt idx="16">
                  <c:v>1371630.3626833323</c:v>
                </c:pt>
                <c:pt idx="17">
                  <c:v>1296813.5616724328</c:v>
                </c:pt>
                <c:pt idx="18">
                  <c:v>1218934.0165286586</c:v>
                </c:pt>
                <c:pt idx="19">
                  <c:v>1153700.6917089866</c:v>
                </c:pt>
                <c:pt idx="20">
                  <c:v>1065354.1296670532</c:v>
                </c:pt>
                <c:pt idx="21">
                  <c:v>985023.2790931123</c:v>
                </c:pt>
                <c:pt idx="22">
                  <c:v>904247.0608238173</c:v>
                </c:pt>
                <c:pt idx="23">
                  <c:v>815686.5241762099</c:v>
                </c:pt>
                <c:pt idx="24">
                  <c:v>746784.5927761154</c:v>
                </c:pt>
              </c:numCache>
            </c:numRef>
          </c:val>
          <c:smooth val="1"/>
        </c:ser>
        <c:ser>
          <c:idx val="1"/>
          <c:order val="1"/>
          <c:tx>
            <c:v>Mean Portfolio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1936580.462855595</c:v>
                </c:pt>
                <c:pt idx="1">
                  <c:v>1871946.7652042538</c:v>
                </c:pt>
                <c:pt idx="2">
                  <c:v>1806209.905884528</c:v>
                </c:pt>
                <c:pt idx="3">
                  <c:v>1739191.2348702382</c:v>
                </c:pt>
                <c:pt idx="4">
                  <c:v>1671086.1396072214</c:v>
                </c:pt>
                <c:pt idx="5">
                  <c:v>1601616.3502389926</c:v>
                </c:pt>
                <c:pt idx="6">
                  <c:v>1530940.7740652612</c:v>
                </c:pt>
                <c:pt idx="7">
                  <c:v>1458771.3914736588</c:v>
                </c:pt>
                <c:pt idx="8">
                  <c:v>1385305.9989137044</c:v>
                </c:pt>
                <c:pt idx="9">
                  <c:v>1310696.6424677984</c:v>
                </c:pt>
                <c:pt idx="10">
                  <c:v>1234828.680578365</c:v>
                </c:pt>
                <c:pt idx="11">
                  <c:v>1157251.1957731736</c:v>
                </c:pt>
                <c:pt idx="12">
                  <c:v>1078672.627639726</c:v>
                </c:pt>
                <c:pt idx="13">
                  <c:v>998186.3545068167</c:v>
                </c:pt>
                <c:pt idx="14">
                  <c:v>916561.6162548426</c:v>
                </c:pt>
                <c:pt idx="15">
                  <c:v>833445.7806075073</c:v>
                </c:pt>
                <c:pt idx="16">
                  <c:v>748980.0681971166</c:v>
                </c:pt>
                <c:pt idx="17">
                  <c:v>663366.0639352003</c:v>
                </c:pt>
                <c:pt idx="18">
                  <c:v>577921.7954721216</c:v>
                </c:pt>
                <c:pt idx="19">
                  <c:v>494190.94576884306</c:v>
                </c:pt>
                <c:pt idx="20">
                  <c:v>413478.47288314236</c:v>
                </c:pt>
                <c:pt idx="21">
                  <c:v>338561.06379553175</c:v>
                </c:pt>
                <c:pt idx="22">
                  <c:v>271535.4411985297</c:v>
                </c:pt>
                <c:pt idx="23">
                  <c:v>212839.17489417226</c:v>
                </c:pt>
                <c:pt idx="24">
                  <c:v>163874.92979979498</c:v>
                </c:pt>
              </c:numCache>
            </c:numRef>
          </c:val>
          <c:smooth val="0"/>
        </c:ser>
        <c:ser>
          <c:idx val="2"/>
          <c:order val="2"/>
          <c:tx>
            <c:v>5th Percentile</c:v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1784430.6306575192</c:v>
                </c:pt>
                <c:pt idx="1">
                  <c:v>1661796.1591833993</c:v>
                </c:pt>
                <c:pt idx="2">
                  <c:v>1558450.0036866446</c:v>
                </c:pt>
                <c:pt idx="3">
                  <c:v>1457246.6879595332</c:v>
                </c:pt>
                <c:pt idx="4">
                  <c:v>1355059.842827798</c:v>
                </c:pt>
                <c:pt idx="5">
                  <c:v>1259230.236705644</c:v>
                </c:pt>
                <c:pt idx="6">
                  <c:v>1159765.7359321867</c:v>
                </c:pt>
                <c:pt idx="7">
                  <c:v>1075328.8771021634</c:v>
                </c:pt>
                <c:pt idx="8">
                  <c:v>982674.8069541592</c:v>
                </c:pt>
                <c:pt idx="9">
                  <c:v>894865.0961335537</c:v>
                </c:pt>
                <c:pt idx="10">
                  <c:v>800433.5928331952</c:v>
                </c:pt>
                <c:pt idx="11">
                  <c:v>707323.1854860007</c:v>
                </c:pt>
                <c:pt idx="12">
                  <c:v>607822.9767988105</c:v>
                </c:pt>
                <c:pt idx="13">
                  <c:v>514802.486222578</c:v>
                </c:pt>
                <c:pt idx="14">
                  <c:v>421147.3674730511</c:v>
                </c:pt>
                <c:pt idx="15">
                  <c:v>325328.6576368616</c:v>
                </c:pt>
                <c:pt idx="16">
                  <c:v>229530.50539940875</c:v>
                </c:pt>
                <c:pt idx="17">
                  <c:v>133743.72786337754</c:v>
                </c:pt>
                <c:pt idx="18">
                  <c:v>35064.777772026166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hiLowLines>
          <c:spPr>
            <a:ln w="3175">
              <a:solidFill>
                <a:srgbClr val="969696"/>
              </a:solidFill>
            </a:ln>
          </c:spPr>
        </c:hiLowLines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  <c:min val="0"/>
        </c:scaling>
        <c:axPos val="l"/>
        <c:majorGridlines/>
        <c:delete val="0"/>
        <c:numFmt formatCode="&quot;$&quot;#,##0_);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57150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3390900" y="161925"/>
        <a:ext cx="4933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22.71093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39</v>
      </c>
      <c r="C2" s="9"/>
      <c r="D2" s="9"/>
      <c r="E2" s="18"/>
    </row>
    <row r="3" ht="12.75"/>
    <row r="4" spans="2:5" ht="12.75">
      <c r="B4" s="5" t="s">
        <v>0</v>
      </c>
      <c r="D4" s="12">
        <v>2000000</v>
      </c>
      <c r="E4" s="19"/>
    </row>
    <row r="5" ht="12.75"/>
    <row r="6" ht="12.75">
      <c r="B6" s="5" t="s">
        <v>5</v>
      </c>
    </row>
    <row r="7" spans="3:5" ht="12.75">
      <c r="C7" s="5" t="s">
        <v>8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7</v>
      </c>
      <c r="D10" s="10">
        <f>D7*D4</f>
        <v>1200000</v>
      </c>
      <c r="E10" s="10"/>
    </row>
    <row r="11" ht="12.75"/>
    <row r="12" ht="12.75">
      <c r="B12" s="5" t="s">
        <v>6</v>
      </c>
    </row>
    <row r="13" spans="3:5" ht="12.75">
      <c r="C13" s="5" t="s">
        <v>8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7</v>
      </c>
      <c r="D15" s="10">
        <f>D4*D13</f>
        <v>800000</v>
      </c>
      <c r="E15" s="10"/>
    </row>
    <row r="16" ht="12.75"/>
    <row r="17" spans="2:5" ht="12.75">
      <c r="B17" s="5" t="s">
        <v>4</v>
      </c>
      <c r="D17" s="12">
        <v>100000</v>
      </c>
      <c r="E17" s="19"/>
    </row>
    <row r="18" spans="2:5" ht="12.75">
      <c r="B18" s="5" t="s">
        <v>25</v>
      </c>
      <c r="D18" s="14">
        <v>0.025</v>
      </c>
      <c r="E18" s="21"/>
    </row>
    <row r="19" ht="12.75"/>
    <row r="20" ht="12.75"/>
    <row r="21" spans="2:5" ht="12.75">
      <c r="B21" s="9" t="s">
        <v>17</v>
      </c>
      <c r="C21" s="9"/>
      <c r="D21" s="9">
        <f>'30 Year Forecast'!B15</f>
        <v>2016</v>
      </c>
      <c r="E21" s="18"/>
    </row>
    <row r="22" ht="12.75"/>
    <row r="23" spans="3:5" ht="12.75">
      <c r="C23" s="15" t="s">
        <v>18</v>
      </c>
      <c r="D23" s="16">
        <f>_XLL.SIMULATIONMEAN('30 Year Forecast'!L15)</f>
        <v>1310696.6424677984</v>
      </c>
      <c r="E23" s="16"/>
    </row>
    <row r="24" spans="3:5" ht="12.75">
      <c r="C24" s="5" t="s">
        <v>27</v>
      </c>
      <c r="D24" s="6">
        <f>_XLL.SIMULATIONMEDIAN('30 Year Forecast'!L15)</f>
        <v>1290929.1655196392</v>
      </c>
      <c r="E24" s="6"/>
    </row>
    <row r="25" ht="12.75"/>
    <row r="26" spans="3:5" ht="12.75">
      <c r="C26" s="7" t="s">
        <v>19</v>
      </c>
      <c r="D26" s="8">
        <f>_XLL.SIMULATIONPERCENTILE('30 Year Forecast'!L15,5%)</f>
        <v>894865.0961335537</v>
      </c>
      <c r="E26" s="8"/>
    </row>
    <row r="27" spans="3:5" ht="12.75">
      <c r="C27" s="7" t="s">
        <v>20</v>
      </c>
      <c r="D27" s="8">
        <f>_XLL.SIMULATIONPERCENTILE('30 Year Forecast'!L15,95%)</f>
        <v>1798245.1823869054</v>
      </c>
      <c r="E27" s="8"/>
    </row>
    <row r="28" spans="3:5" ht="12.75">
      <c r="C28" s="15" t="s">
        <v>33</v>
      </c>
      <c r="D28" s="17">
        <f>_XLL.SIMULATIONINTERVAL('30 Year Forecast'!L15,0.01)</f>
        <v>1</v>
      </c>
      <c r="E28" s="17"/>
    </row>
    <row r="29" ht="12.75"/>
    <row r="30" spans="2:5" ht="12.75">
      <c r="B30" s="9" t="s">
        <v>21</v>
      </c>
      <c r="C30" s="9"/>
      <c r="D30" s="9">
        <f>'30 Year Forecast'!B30</f>
        <v>2031</v>
      </c>
      <c r="E30" s="18"/>
    </row>
    <row r="31" ht="12.75">
      <c r="G31" s="5" t="s">
        <v>34</v>
      </c>
    </row>
    <row r="32" spans="3:7" ht="12.75">
      <c r="C32" s="15" t="s">
        <v>18</v>
      </c>
      <c r="D32" s="16">
        <f>_XLL.SIMULATIONMEAN('30 Year Forecast'!L30)</f>
        <v>163874.92979979498</v>
      </c>
      <c r="E32" s="16"/>
      <c r="G32" s="5" t="s">
        <v>35</v>
      </c>
    </row>
    <row r="33" spans="3:5" ht="12.75">
      <c r="C33" s="5" t="s">
        <v>27</v>
      </c>
      <c r="D33" s="6">
        <f>_XLL.SIMULATIONMEDIAN('30 Year Forecast'!L30)</f>
        <v>0</v>
      </c>
      <c r="E33" s="6"/>
    </row>
    <row r="34" ht="12.75">
      <c r="G34" s="5" t="s">
        <v>40</v>
      </c>
    </row>
    <row r="35" spans="3:7" ht="12.75">
      <c r="C35" s="7" t="s">
        <v>19</v>
      </c>
      <c r="D35" s="8">
        <f>_XLL.SIMULATIONPERCENTILE('30 Year Forecast'!L30,5%)</f>
        <v>0</v>
      </c>
      <c r="E35" s="8"/>
      <c r="G35" s="5" t="s">
        <v>41</v>
      </c>
    </row>
    <row r="36" spans="3:5" ht="12.75">
      <c r="C36" s="7" t="s">
        <v>20</v>
      </c>
      <c r="D36" s="8">
        <f>_XLL.SIMULATIONPERCENTILE('30 Year Forecast'!L30,95%)</f>
        <v>746784.5927761154</v>
      </c>
      <c r="E36" s="8"/>
    </row>
    <row r="37" spans="3:7" ht="12.75">
      <c r="C37" s="15" t="s">
        <v>33</v>
      </c>
      <c r="D37" s="17">
        <f>_XLL.SIMULATIONINTERVAL('30 Year Forecast'!L30,0.01)</f>
        <v>0.4716</v>
      </c>
      <c r="E37" s="17"/>
      <c r="G37" s="5" t="s">
        <v>36</v>
      </c>
    </row>
    <row r="38" spans="4:7" ht="12.75">
      <c r="D38" s="11"/>
      <c r="E38" s="11"/>
      <c r="G38" s="5" t="s">
        <v>38</v>
      </c>
    </row>
    <row r="39" spans="2:7" ht="12.75">
      <c r="B39" s="9" t="s">
        <v>24</v>
      </c>
      <c r="C39" s="9"/>
      <c r="D39" s="9">
        <f>'30 Year Forecast'!B35</f>
        <v>2036</v>
      </c>
      <c r="E39" s="18"/>
      <c r="G39" s="5" t="s">
        <v>37</v>
      </c>
    </row>
    <row r="41" spans="3:5" ht="12.75">
      <c r="C41" s="15" t="s">
        <v>18</v>
      </c>
      <c r="D41" s="16">
        <f>_XLL.SIMULATIONMEAN('30 Year Forecast'!L35)</f>
        <v>37736.70494150898</v>
      </c>
      <c r="E41" s="16"/>
    </row>
    <row r="42" spans="3:14" ht="12.75">
      <c r="C42" s="5" t="s">
        <v>27</v>
      </c>
      <c r="D42" s="6">
        <f>_XLL.SIMULATIONMEDIAN('30 Year Forecast'!L35)</f>
        <v>0</v>
      </c>
      <c r="E42" s="6"/>
      <c r="G42" s="9" t="s">
        <v>28</v>
      </c>
      <c r="H42" s="9"/>
      <c r="I42" s="9"/>
      <c r="J42" s="9"/>
      <c r="K42" s="9"/>
      <c r="L42" s="9"/>
      <c r="M42" s="9"/>
      <c r="N42" s="9"/>
    </row>
    <row r="43" ht="12.75">
      <c r="G43" s="5" t="s">
        <v>29</v>
      </c>
    </row>
    <row r="44" spans="3:7" ht="12.75">
      <c r="C44" s="7" t="s">
        <v>19</v>
      </c>
      <c r="D44" s="8">
        <f>_XLL.SIMULATIONPERCENTILE('30 Year Forecast'!L35,5%)</f>
        <v>0</v>
      </c>
      <c r="E44" s="8"/>
      <c r="G44" s="5" t="s">
        <v>30</v>
      </c>
    </row>
    <row r="45" spans="3:7" ht="12.75">
      <c r="C45" s="7" t="s">
        <v>20</v>
      </c>
      <c r="D45" s="8">
        <f>_XLL.SIMULATIONPERCENTILE('30 Year Forecast'!L35,95%)</f>
        <v>278155.931569849</v>
      </c>
      <c r="E45" s="8"/>
      <c r="G45" s="5" t="s">
        <v>31</v>
      </c>
    </row>
    <row r="46" spans="3:7" ht="12.75">
      <c r="C46" s="15" t="s">
        <v>33</v>
      </c>
      <c r="D46" s="17">
        <f>_XLL.SIMULATIONINTERVAL('30 Year Forecast'!L35,0.01)</f>
        <v>0.1254</v>
      </c>
      <c r="E46" s="17"/>
      <c r="G46" s="5" t="s">
        <v>32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6"/>
  <sheetViews>
    <sheetView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1" width="15.140625" style="0" customWidth="1"/>
    <col min="12" max="12" width="15.7109375" style="0" customWidth="1"/>
  </cols>
  <sheetData>
    <row r="2" ht="12.75">
      <c r="C2" t="s">
        <v>42</v>
      </c>
    </row>
    <row r="3" ht="12.75">
      <c r="C3" t="s">
        <v>43</v>
      </c>
    </row>
    <row r="5" spans="2:12" ht="12.75">
      <c r="B5" s="4" t="s">
        <v>3</v>
      </c>
      <c r="C5" s="4" t="s">
        <v>13</v>
      </c>
      <c r="D5" s="4" t="s">
        <v>16</v>
      </c>
      <c r="E5" s="4" t="s">
        <v>9</v>
      </c>
      <c r="F5" s="4" t="s">
        <v>14</v>
      </c>
      <c r="G5" s="4" t="s">
        <v>10</v>
      </c>
      <c r="H5" s="4" t="s">
        <v>12</v>
      </c>
      <c r="I5" s="4" t="s">
        <v>23</v>
      </c>
      <c r="J5" s="4" t="s">
        <v>26</v>
      </c>
      <c r="K5" s="4" t="s">
        <v>11</v>
      </c>
      <c r="L5" s="4" t="s">
        <v>15</v>
      </c>
    </row>
    <row r="6" spans="2:12" ht="12.75">
      <c r="B6">
        <v>2007</v>
      </c>
      <c r="C6" s="1">
        <f>'Portfolio Model'!D10</f>
        <v>1200000</v>
      </c>
      <c r="D6" s="3">
        <f>_XLL.NORMALVALUE('Portfolio Model'!$D$8,'Portfolio Model'!$D$9)</f>
        <v>0.05400039560307248</v>
      </c>
      <c r="E6" s="2">
        <f>C6*D6</f>
        <v>64800.47472368697</v>
      </c>
      <c r="F6" s="1">
        <f>'Portfolio Model'!D15</f>
        <v>800000</v>
      </c>
      <c r="G6" s="2">
        <f>F6*'Portfolio Model'!$D$14</f>
        <v>24000</v>
      </c>
      <c r="H6" s="2">
        <f>G6+E6</f>
        <v>88800.47472368697</v>
      </c>
      <c r="I6" s="1">
        <f>H6+C6+F6</f>
        <v>2088800.474723687</v>
      </c>
      <c r="J6" s="1">
        <f>-MIN(I6*'Portfolio Model'!$D$18,I6)</f>
        <v>-52220.01186809217</v>
      </c>
      <c r="K6" s="1">
        <f>-MIN('Portfolio Model'!$D$17,('30 Year Forecast'!I6+'30 Year Forecast'!J6))</f>
        <v>-100000</v>
      </c>
      <c r="L6" s="1">
        <f>MAX(SUM(I6:K6),0)</f>
        <v>1936580.4628555947</v>
      </c>
    </row>
    <row r="7" spans="2:12" ht="12.75">
      <c r="B7">
        <f>B6+1</f>
        <v>2008</v>
      </c>
      <c r="C7" s="2">
        <f>L6*'Portfolio Model'!$D$7</f>
        <v>1161948.2777133568</v>
      </c>
      <c r="D7" s="3">
        <f>_XLL.NORMALVALUE('Portfolio Model'!$D$8,'Portfolio Model'!$D$9)</f>
        <v>0.0539993879138254</v>
      </c>
      <c r="E7" s="2">
        <f>C7*D7</f>
        <v>62744.49578404488</v>
      </c>
      <c r="F7" s="2">
        <f>L6*'Portfolio Model'!$D$13</f>
        <v>774632.1851422379</v>
      </c>
      <c r="G7" s="2">
        <f>F7*'Portfolio Model'!$D$14</f>
        <v>23238.965554267135</v>
      </c>
      <c r="H7" s="2">
        <f>G7+E7</f>
        <v>85983.46133831202</v>
      </c>
      <c r="I7" s="1">
        <f aca="true" t="shared" si="0" ref="I7:I35">H7+C7+F7</f>
        <v>2022563.9241939068</v>
      </c>
      <c r="J7" s="1">
        <f>-MIN(I7*'Portfolio Model'!$D$18,I7)</f>
        <v>-50564.098104847675</v>
      </c>
      <c r="K7" s="1">
        <f>-MIN('Portfolio Model'!$D$17,('30 Year Forecast'!I7+'30 Year Forecast'!J7))</f>
        <v>-100000</v>
      </c>
      <c r="L7" s="1">
        <f aca="true" t="shared" si="1" ref="L7:L35">MAX(SUM(I7:K7),0)</f>
        <v>1871999.8260890592</v>
      </c>
    </row>
    <row r="8" spans="2:12" ht="12.75">
      <c r="B8">
        <f aca="true" t="shared" si="2" ref="B8:B25">B7+1</f>
        <v>2009</v>
      </c>
      <c r="C8" s="2">
        <f>L7*'Portfolio Model'!$D$7</f>
        <v>1123199.8956534355</v>
      </c>
      <c r="D8" s="3">
        <f>_XLL.NORMALVALUE('Portfolio Model'!$D$8,'Portfolio Model'!$D$9)</f>
        <v>0.05399524187652436</v>
      </c>
      <c r="E8" s="2">
        <f aca="true" t="shared" si="3" ref="E8:E25">C8*D8</f>
        <v>60647.45004149417</v>
      </c>
      <c r="F8" s="2">
        <f>L7*'Portfolio Model'!$D$13</f>
        <v>748799.9304356237</v>
      </c>
      <c r="G8" s="2">
        <f>F8*'Portfolio Model'!$D$14</f>
        <v>22463.99791306871</v>
      </c>
      <c r="H8" s="2">
        <f aca="true" t="shared" si="4" ref="H8:H25">G8+E8</f>
        <v>83111.44795456289</v>
      </c>
      <c r="I8" s="1">
        <f t="shared" si="0"/>
        <v>1955111.2740436222</v>
      </c>
      <c r="J8" s="1">
        <f>-MIN(I8*'Portfolio Model'!$D$18,I8)</f>
        <v>-48877.781851090556</v>
      </c>
      <c r="K8" s="1">
        <f>-MIN('Portfolio Model'!$D$17,('30 Year Forecast'!I8+'30 Year Forecast'!J8))</f>
        <v>-100000</v>
      </c>
      <c r="L8" s="1">
        <f t="shared" si="1"/>
        <v>1806233.4921925317</v>
      </c>
    </row>
    <row r="9" spans="2:12" ht="12.75">
      <c r="B9">
        <f t="shared" si="2"/>
        <v>2010</v>
      </c>
      <c r="C9" s="2">
        <f>L8*'Portfolio Model'!$D$7</f>
        <v>1083740.095315519</v>
      </c>
      <c r="D9" s="3">
        <f>_XLL.NORMALVALUE('Portfolio Model'!$D$8,'Portfolio Model'!$D$9)</f>
        <v>0.05399652727244679</v>
      </c>
      <c r="E9" s="2">
        <f t="shared" si="3"/>
        <v>58518.201612948505</v>
      </c>
      <c r="F9" s="2">
        <f>L8*'Portfolio Model'!$D$13</f>
        <v>722493.3968770127</v>
      </c>
      <c r="G9" s="2">
        <f>F9*'Portfolio Model'!$D$14</f>
        <v>21674.80190631038</v>
      </c>
      <c r="H9" s="2">
        <f t="shared" si="4"/>
        <v>80193.00351925888</v>
      </c>
      <c r="I9" s="1">
        <f t="shared" si="0"/>
        <v>1886426.4957117906</v>
      </c>
      <c r="J9" s="1">
        <f>-MIN(I9*'Portfolio Model'!$D$18,I9)</f>
        <v>-47160.662392794766</v>
      </c>
      <c r="K9" s="1">
        <f>-MIN('Portfolio Model'!$D$17,('30 Year Forecast'!I9+'30 Year Forecast'!J9))</f>
        <v>-100000</v>
      </c>
      <c r="L9" s="1">
        <f t="shared" si="1"/>
        <v>1739265.8333189958</v>
      </c>
    </row>
    <row r="10" spans="2:12" ht="12.75">
      <c r="B10">
        <f t="shared" si="2"/>
        <v>2011</v>
      </c>
      <c r="C10" s="2">
        <f>L9*'Portfolio Model'!$D$7</f>
        <v>1043559.4999913974</v>
      </c>
      <c r="D10" s="3">
        <f>_XLL.NORMALVALUE('Portfolio Model'!$D$8,'Portfolio Model'!$D$9)</f>
        <v>0.05399366509495884</v>
      </c>
      <c r="E10" s="2">
        <f t="shared" si="3"/>
        <v>56345.60214919822</v>
      </c>
      <c r="F10" s="2">
        <f>L9*'Portfolio Model'!$D$13</f>
        <v>695706.3333275984</v>
      </c>
      <c r="G10" s="2">
        <f>F10*'Portfolio Model'!$D$14</f>
        <v>20871.18999982795</v>
      </c>
      <c r="H10" s="2">
        <f t="shared" si="4"/>
        <v>77216.79214902617</v>
      </c>
      <c r="I10" s="1">
        <f t="shared" si="0"/>
        <v>1816482.625468022</v>
      </c>
      <c r="J10" s="1">
        <f>-MIN(I10*'Portfolio Model'!$D$18,I10)</f>
        <v>-45412.06563670055</v>
      </c>
      <c r="K10" s="1">
        <f>-MIN('Portfolio Model'!$D$17,('30 Year Forecast'!I10+'30 Year Forecast'!J10))</f>
        <v>-100000</v>
      </c>
      <c r="L10" s="1">
        <f t="shared" si="1"/>
        <v>1671070.5598313215</v>
      </c>
    </row>
    <row r="11" spans="2:12" ht="12.75">
      <c r="B11">
        <f t="shared" si="2"/>
        <v>2012</v>
      </c>
      <c r="C11" s="2">
        <f>L10*'Portfolio Model'!$D$7</f>
        <v>1002642.3358987928</v>
      </c>
      <c r="D11" s="3">
        <f>_XLL.NORMALVALUE('Portfolio Model'!$D$8,'Portfolio Model'!$D$9)</f>
        <v>0.054003525649694926</v>
      </c>
      <c r="E11" s="2">
        <f t="shared" si="3"/>
        <v>54146.2211041805</v>
      </c>
      <c r="F11" s="2">
        <f>L10*'Portfolio Model'!$D$13</f>
        <v>668428.2239325286</v>
      </c>
      <c r="G11" s="2">
        <f>F11*'Portfolio Model'!$D$14</f>
        <v>20052.84671797586</v>
      </c>
      <c r="H11" s="2">
        <f t="shared" si="4"/>
        <v>74199.06782215636</v>
      </c>
      <c r="I11" s="1">
        <f t="shared" si="0"/>
        <v>1745269.627653478</v>
      </c>
      <c r="J11" s="1">
        <f>-MIN(I11*'Portfolio Model'!$D$18,I11)</f>
        <v>-43631.74069133695</v>
      </c>
      <c r="K11" s="1">
        <f>-MIN('Portfolio Model'!$D$17,('30 Year Forecast'!I11+'30 Year Forecast'!J11))</f>
        <v>-100000</v>
      </c>
      <c r="L11" s="1">
        <f t="shared" si="1"/>
        <v>1601637.886962141</v>
      </c>
    </row>
    <row r="12" spans="2:12" ht="12.75">
      <c r="B12">
        <f t="shared" si="2"/>
        <v>2013</v>
      </c>
      <c r="C12" s="2">
        <f>L11*'Portfolio Model'!$D$7</f>
        <v>960982.7321772845</v>
      </c>
      <c r="D12" s="3">
        <f>_XLL.NORMALVALUE('Portfolio Model'!$D$8,'Portfolio Model'!$D$9)</f>
        <v>0.05399454513764614</v>
      </c>
      <c r="E12" s="2">
        <f t="shared" si="3"/>
        <v>51887.8255090449</v>
      </c>
      <c r="F12" s="2">
        <f>L11*'Portfolio Model'!$D$13</f>
        <v>640655.1547848564</v>
      </c>
      <c r="G12" s="2">
        <f>F12*'Portfolio Model'!$D$14</f>
        <v>19219.65464354569</v>
      </c>
      <c r="H12" s="2">
        <f t="shared" si="4"/>
        <v>71107.4801525906</v>
      </c>
      <c r="I12" s="1">
        <f t="shared" si="0"/>
        <v>1672745.3671147316</v>
      </c>
      <c r="J12" s="1">
        <f>-MIN(I12*'Portfolio Model'!$D$18,I12)</f>
        <v>-41818.63417786829</v>
      </c>
      <c r="K12" s="1">
        <f>-MIN('Portfolio Model'!$D$17,('30 Year Forecast'!I12+'30 Year Forecast'!J12))</f>
        <v>-100000</v>
      </c>
      <c r="L12" s="1">
        <f t="shared" si="1"/>
        <v>1530926.7329368633</v>
      </c>
    </row>
    <row r="13" spans="2:12" ht="12.75">
      <c r="B13">
        <f t="shared" si="2"/>
        <v>2014</v>
      </c>
      <c r="C13" s="2">
        <f>L12*'Portfolio Model'!$D$7</f>
        <v>918556.039762118</v>
      </c>
      <c r="D13" s="3">
        <f>_XLL.NORMALVALUE('Portfolio Model'!$D$8,'Portfolio Model'!$D$9)</f>
        <v>0.05400121959430877</v>
      </c>
      <c r="E13" s="2">
        <f t="shared" si="3"/>
        <v>49603.14641287275</v>
      </c>
      <c r="F13" s="2">
        <f>L12*'Portfolio Model'!$D$13</f>
        <v>612370.6931747453</v>
      </c>
      <c r="G13" s="2">
        <f>F13*'Portfolio Model'!$D$14</f>
        <v>18371.120795242357</v>
      </c>
      <c r="H13" s="2">
        <f t="shared" si="4"/>
        <v>67974.26720811511</v>
      </c>
      <c r="I13" s="1">
        <f t="shared" si="0"/>
        <v>1598901.0001449785</v>
      </c>
      <c r="J13" s="1">
        <f>-MIN(I13*'Portfolio Model'!$D$18,I13)</f>
        <v>-39972.52500362447</v>
      </c>
      <c r="K13" s="1">
        <f>-MIN('Portfolio Model'!$D$17,('30 Year Forecast'!I13+'30 Year Forecast'!J13))</f>
        <v>-100000</v>
      </c>
      <c r="L13" s="1">
        <f t="shared" si="1"/>
        <v>1458928.4751413541</v>
      </c>
    </row>
    <row r="14" spans="2:12" ht="12.75">
      <c r="B14">
        <f t="shared" si="2"/>
        <v>2015</v>
      </c>
      <c r="C14" s="2">
        <f>L13*'Portfolio Model'!$D$7</f>
        <v>875357.0850848125</v>
      </c>
      <c r="D14" s="3">
        <f>_XLL.NORMALVALUE('Portfolio Model'!$D$8,'Portfolio Model'!$D$9)</f>
        <v>0.053998594810965014</v>
      </c>
      <c r="E14" s="2">
        <f t="shared" si="3"/>
        <v>47268.052552402216</v>
      </c>
      <c r="F14" s="2">
        <f>L13*'Portfolio Model'!$D$13</f>
        <v>583571.3900565417</v>
      </c>
      <c r="G14" s="2">
        <f>F14*'Portfolio Model'!$D$14</f>
        <v>17507.141701696248</v>
      </c>
      <c r="H14" s="2">
        <f t="shared" si="4"/>
        <v>64775.19425409846</v>
      </c>
      <c r="I14" s="1">
        <f t="shared" si="0"/>
        <v>1523703.6693954526</v>
      </c>
      <c r="J14" s="1">
        <f>-MIN(I14*'Portfolio Model'!$D$18,I14)</f>
        <v>-38092.591734886315</v>
      </c>
      <c r="K14" s="1">
        <f>-MIN('Portfolio Model'!$D$17,('30 Year Forecast'!I14+'30 Year Forecast'!J14))</f>
        <v>-100000</v>
      </c>
      <c r="L14" s="1">
        <f t="shared" si="1"/>
        <v>1385611.0776605662</v>
      </c>
    </row>
    <row r="15" spans="2:12" ht="12.75">
      <c r="B15">
        <f t="shared" si="2"/>
        <v>2016</v>
      </c>
      <c r="C15" s="2">
        <f>L14*'Portfolio Model'!$D$7</f>
        <v>831366.6465963396</v>
      </c>
      <c r="D15" s="3">
        <f>_XLL.NORMALVALUE('Portfolio Model'!$D$8,'Portfolio Model'!$D$9)</f>
        <v>0.05399745120922017</v>
      </c>
      <c r="E15" s="2">
        <f t="shared" si="3"/>
        <v>44891.67993655884</v>
      </c>
      <c r="F15" s="2">
        <f>L14*'Portfolio Model'!$D$13</f>
        <v>554244.4310642265</v>
      </c>
      <c r="G15" s="2">
        <f>F15*'Portfolio Model'!$D$14</f>
        <v>16627.332931926794</v>
      </c>
      <c r="H15" s="2">
        <f t="shared" si="4"/>
        <v>61519.01286848563</v>
      </c>
      <c r="I15" s="1">
        <f t="shared" si="0"/>
        <v>1447130.0905290518</v>
      </c>
      <c r="J15" s="1">
        <f>-MIN(I15*'Portfolio Model'!$D$18,I15)</f>
        <v>-36178.2522632263</v>
      </c>
      <c r="K15" s="1">
        <f>-MIN('Portfolio Model'!$D$17,('30 Year Forecast'!I15+'30 Year Forecast'!J15))</f>
        <v>-100000</v>
      </c>
      <c r="L15" s="1">
        <f t="shared" si="1"/>
        <v>1310951.8382658255</v>
      </c>
    </row>
    <row r="16" spans="2:12" ht="12.75">
      <c r="B16">
        <f t="shared" si="2"/>
        <v>2017</v>
      </c>
      <c r="C16" s="2">
        <f>L15*'Portfolio Model'!$D$7</f>
        <v>786571.1029594953</v>
      </c>
      <c r="D16" s="3">
        <f>_XLL.NORMALVALUE('Portfolio Model'!$D$8,'Portfolio Model'!$D$9)</f>
        <v>0.05399691894902706</v>
      </c>
      <c r="E16" s="2">
        <f t="shared" si="3"/>
        <v>42472.416094150685</v>
      </c>
      <c r="F16" s="2">
        <f>L15*'Portfolio Model'!$D$13</f>
        <v>524380.7353063303</v>
      </c>
      <c r="G16" s="2">
        <f>F16*'Portfolio Model'!$D$14</f>
        <v>15731.422059189907</v>
      </c>
      <c r="H16" s="2">
        <f t="shared" si="4"/>
        <v>58203.83815334059</v>
      </c>
      <c r="I16" s="1">
        <f t="shared" si="0"/>
        <v>1369155.6764191661</v>
      </c>
      <c r="J16" s="1">
        <f>-MIN(I16*'Portfolio Model'!$D$18,I16)</f>
        <v>-34228.89191047916</v>
      </c>
      <c r="K16" s="1">
        <f>-MIN('Portfolio Model'!$D$17,('30 Year Forecast'!I16+'30 Year Forecast'!J16))</f>
        <v>-100000</v>
      </c>
      <c r="L16" s="1">
        <f t="shared" si="1"/>
        <v>1234926.784508687</v>
      </c>
    </row>
    <row r="17" spans="2:12" ht="12.75">
      <c r="B17">
        <f t="shared" si="2"/>
        <v>2018</v>
      </c>
      <c r="C17" s="2">
        <f>L16*'Portfolio Model'!$D$7</f>
        <v>740956.0707052122</v>
      </c>
      <c r="D17" s="3">
        <f>_XLL.NORMALVALUE('Portfolio Model'!$D$8,'Portfolio Model'!$D$9)</f>
        <v>0.054000973618929186</v>
      </c>
      <c r="E17" s="2">
        <f t="shared" si="3"/>
        <v>40012.34922693759</v>
      </c>
      <c r="F17" s="2">
        <f>L16*'Portfolio Model'!$D$13</f>
        <v>493970.7138034748</v>
      </c>
      <c r="G17" s="2">
        <f>F17*'Portfolio Model'!$D$14</f>
        <v>14819.121414104244</v>
      </c>
      <c r="H17" s="2">
        <f t="shared" si="4"/>
        <v>54831.47064104184</v>
      </c>
      <c r="I17" s="1">
        <f t="shared" si="0"/>
        <v>1289758.2551497289</v>
      </c>
      <c r="J17" s="1">
        <f>-MIN(I17*'Portfolio Model'!$D$18,I17)</f>
        <v>-32243.956378743223</v>
      </c>
      <c r="K17" s="1">
        <f>-MIN('Portfolio Model'!$D$17,('30 Year Forecast'!I17+'30 Year Forecast'!J17))</f>
        <v>-100000</v>
      </c>
      <c r="L17" s="1">
        <f t="shared" si="1"/>
        <v>1157514.2987709856</v>
      </c>
    </row>
    <row r="18" spans="2:12" ht="12.75">
      <c r="B18">
        <f t="shared" si="2"/>
        <v>2019</v>
      </c>
      <c r="C18" s="2">
        <f>L17*'Portfolio Model'!$D$7</f>
        <v>694508.5792625913</v>
      </c>
      <c r="D18" s="3">
        <f>_XLL.NORMALVALUE('Portfolio Model'!$D$8,'Portfolio Model'!$D$9)</f>
        <v>0.053995279592207485</v>
      </c>
      <c r="E18" s="2">
        <f t="shared" si="3"/>
        <v>37500.18491647041</v>
      </c>
      <c r="F18" s="2">
        <f>L17*'Portfolio Model'!$D$13</f>
        <v>463005.71950839425</v>
      </c>
      <c r="G18" s="2">
        <f>F18*'Portfolio Model'!$D$14</f>
        <v>13890.171585251826</v>
      </c>
      <c r="H18" s="2">
        <f t="shared" si="4"/>
        <v>51390.356501722235</v>
      </c>
      <c r="I18" s="1">
        <f t="shared" si="0"/>
        <v>1208904.6552727078</v>
      </c>
      <c r="J18" s="1">
        <f>-MIN(I18*'Portfolio Model'!$D$18,I18)</f>
        <v>-30222.616381817697</v>
      </c>
      <c r="K18" s="1">
        <f>-MIN('Portfolio Model'!$D$17,('30 Year Forecast'!I18+'30 Year Forecast'!J18))</f>
        <v>-100000</v>
      </c>
      <c r="L18" s="1">
        <f t="shared" si="1"/>
        <v>1078682.03889089</v>
      </c>
    </row>
    <row r="19" spans="2:12" ht="12.75">
      <c r="B19">
        <f t="shared" si="2"/>
        <v>2020</v>
      </c>
      <c r="C19" s="2">
        <f>L18*'Portfolio Model'!$D$7</f>
        <v>647209.223334534</v>
      </c>
      <c r="D19" s="3">
        <f>_XLL.NORMALVALUE('Portfolio Model'!$D$8,'Portfolio Model'!$D$9)</f>
        <v>0.05400146642197948</v>
      </c>
      <c r="E19" s="2">
        <f t="shared" si="3"/>
        <v>34950.247141895255</v>
      </c>
      <c r="F19" s="2">
        <f>L18*'Portfolio Model'!$D$13</f>
        <v>431472.81555635604</v>
      </c>
      <c r="G19" s="2">
        <f>F19*'Portfolio Model'!$D$14</f>
        <v>12944.18446669068</v>
      </c>
      <c r="H19" s="2">
        <f t="shared" si="4"/>
        <v>47894.43160858593</v>
      </c>
      <c r="I19" s="1">
        <f t="shared" si="0"/>
        <v>1126576.470499476</v>
      </c>
      <c r="J19" s="1">
        <f>-MIN(I19*'Portfolio Model'!$D$18,I19)</f>
        <v>-28164.4117624869</v>
      </c>
      <c r="K19" s="1">
        <f>-MIN('Portfolio Model'!$D$17,('30 Year Forecast'!I19+'30 Year Forecast'!J19))</f>
        <v>-100000</v>
      </c>
      <c r="L19" s="1">
        <f t="shared" si="1"/>
        <v>998412.058736989</v>
      </c>
    </row>
    <row r="20" spans="2:12" ht="12.75">
      <c r="B20">
        <f t="shared" si="2"/>
        <v>2021</v>
      </c>
      <c r="C20" s="2">
        <f>L19*'Portfolio Model'!$D$7</f>
        <v>599047.2352421934</v>
      </c>
      <c r="D20" s="3">
        <f>_XLL.NORMALVALUE('Portfolio Model'!$D$8,'Portfolio Model'!$D$9)</f>
        <v>0.05399824901938957</v>
      </c>
      <c r="E20" s="2">
        <f t="shared" si="3"/>
        <v>32347.501782984808</v>
      </c>
      <c r="F20" s="2">
        <f>L19*'Portfolio Model'!$D$13</f>
        <v>399364.82349479565</v>
      </c>
      <c r="G20" s="2">
        <f>F20*'Portfolio Model'!$D$14</f>
        <v>11980.944704843869</v>
      </c>
      <c r="H20" s="2">
        <f t="shared" si="4"/>
        <v>44328.446487828674</v>
      </c>
      <c r="I20" s="1">
        <f t="shared" si="0"/>
        <v>1042740.5052248177</v>
      </c>
      <c r="J20" s="1">
        <f>-MIN(I20*'Portfolio Model'!$D$18,I20)</f>
        <v>-26068.512630620444</v>
      </c>
      <c r="K20" s="1">
        <f>-MIN('Portfolio Model'!$D$17,('30 Year Forecast'!I20+'30 Year Forecast'!J20))</f>
        <v>-100000</v>
      </c>
      <c r="L20" s="1">
        <f t="shared" si="1"/>
        <v>916671.9925941973</v>
      </c>
    </row>
    <row r="21" spans="2:12" ht="12.75">
      <c r="B21">
        <f t="shared" si="2"/>
        <v>2022</v>
      </c>
      <c r="C21" s="2">
        <f>L20*'Portfolio Model'!$D$7</f>
        <v>550003.1955565184</v>
      </c>
      <c r="D21" s="3">
        <f>_XLL.NORMALVALUE('Portfolio Model'!$D$8,'Portfolio Model'!$D$9)</f>
        <v>0.054000899801725975</v>
      </c>
      <c r="E21" s="2">
        <f t="shared" si="3"/>
        <v>29700.667453876646</v>
      </c>
      <c r="F21" s="2">
        <f>L20*'Portfolio Model'!$D$13</f>
        <v>366668.79703767895</v>
      </c>
      <c r="G21" s="2">
        <f>F21*'Portfolio Model'!$D$14</f>
        <v>11000.063911130368</v>
      </c>
      <c r="H21" s="2">
        <f t="shared" si="4"/>
        <v>40700.731365007014</v>
      </c>
      <c r="I21" s="1">
        <f t="shared" si="0"/>
        <v>957372.7239592043</v>
      </c>
      <c r="J21" s="1">
        <f>-MIN(I21*'Portfolio Model'!$D$18,I21)</f>
        <v>-23934.318098980108</v>
      </c>
      <c r="K21" s="1">
        <f>-MIN('Portfolio Model'!$D$17,('30 Year Forecast'!I21+'30 Year Forecast'!J21))</f>
        <v>-100000</v>
      </c>
      <c r="L21" s="1">
        <f t="shared" si="1"/>
        <v>833438.4058602242</v>
      </c>
    </row>
    <row r="22" spans="2:12" ht="12.75">
      <c r="B22">
        <f t="shared" si="2"/>
        <v>2023</v>
      </c>
      <c r="C22" s="2">
        <f>L21*'Portfolio Model'!$D$7</f>
        <v>500063.0435161345</v>
      </c>
      <c r="D22" s="3">
        <f>_XLL.NORMALVALUE('Portfolio Model'!$D$8,'Portfolio Model'!$D$9)</f>
        <v>0.05400075501181175</v>
      </c>
      <c r="E22" s="2">
        <f t="shared" si="3"/>
        <v>27003.781903375737</v>
      </c>
      <c r="F22" s="2">
        <f>L21*'Portfolio Model'!$D$13</f>
        <v>333375.36234408966</v>
      </c>
      <c r="G22" s="2">
        <f>F22*'Portfolio Model'!$D$14</f>
        <v>10001.260870322689</v>
      </c>
      <c r="H22" s="2">
        <f t="shared" si="4"/>
        <v>37005.04277369843</v>
      </c>
      <c r="I22" s="1">
        <f t="shared" si="0"/>
        <v>870443.4486339226</v>
      </c>
      <c r="J22" s="1">
        <f>-MIN(I22*'Portfolio Model'!$D$18,I22)</f>
        <v>-21761.086215848067</v>
      </c>
      <c r="K22" s="1">
        <f>-MIN('Portfolio Model'!$D$17,('30 Year Forecast'!I22+'30 Year Forecast'!J22))</f>
        <v>-100000</v>
      </c>
      <c r="L22" s="1">
        <f t="shared" si="1"/>
        <v>748682.3624180745</v>
      </c>
    </row>
    <row r="23" spans="2:12" ht="12.75">
      <c r="B23">
        <f t="shared" si="2"/>
        <v>2024</v>
      </c>
      <c r="C23" s="2">
        <f>L22*'Portfolio Model'!$D$7</f>
        <v>449209.4174508447</v>
      </c>
      <c r="D23" s="3">
        <f>_XLL.NORMALVALUE('Portfolio Model'!$D$8,'Portfolio Model'!$D$9)</f>
        <v>0.053991689202344116</v>
      </c>
      <c r="E23" s="2">
        <f t="shared" si="3"/>
        <v>24253.575253772062</v>
      </c>
      <c r="F23" s="2">
        <f>L22*'Portfolio Model'!$D$13</f>
        <v>299472.9449672298</v>
      </c>
      <c r="G23" s="2">
        <f>F23*'Portfolio Model'!$D$14</f>
        <v>8984.188349016893</v>
      </c>
      <c r="H23" s="2">
        <f t="shared" si="4"/>
        <v>33237.76360278895</v>
      </c>
      <c r="I23" s="1">
        <f t="shared" si="0"/>
        <v>781920.1260208634</v>
      </c>
      <c r="J23" s="1">
        <f>-MIN(I23*'Portfolio Model'!$D$18,I23)</f>
        <v>-19548.003150521585</v>
      </c>
      <c r="K23" s="1">
        <f>-MIN('Portfolio Model'!$D$17,('30 Year Forecast'!I23+'30 Year Forecast'!J23))</f>
        <v>-100000</v>
      </c>
      <c r="L23" s="1">
        <f t="shared" si="1"/>
        <v>662372.1228703419</v>
      </c>
    </row>
    <row r="24" spans="2:12" ht="12.75">
      <c r="B24">
        <f t="shared" si="2"/>
        <v>2025</v>
      </c>
      <c r="C24" s="2">
        <f>L23*'Portfolio Model'!$D$7</f>
        <v>397423.27372220514</v>
      </c>
      <c r="D24" s="3">
        <f>_XLL.NORMALVALUE('Portfolio Model'!$D$8,'Portfolio Model'!$D$9)</f>
        <v>0.053997613296451696</v>
      </c>
      <c r="E24" s="2">
        <f t="shared" si="3"/>
        <v>21459.908249461507</v>
      </c>
      <c r="F24" s="2">
        <f>L23*'Portfolio Model'!$D$13</f>
        <v>264948.84914813674</v>
      </c>
      <c r="G24" s="2">
        <f>F24*'Portfolio Model'!$D$14</f>
        <v>7948.465474444102</v>
      </c>
      <c r="H24" s="2">
        <f t="shared" si="4"/>
        <v>29408.37372390561</v>
      </c>
      <c r="I24" s="1">
        <f t="shared" si="0"/>
        <v>691780.4965942474</v>
      </c>
      <c r="J24" s="1">
        <f>-MIN(I24*'Portfolio Model'!$D$18,I24)</f>
        <v>-17294.512414856184</v>
      </c>
      <c r="K24" s="1">
        <f>-MIN('Portfolio Model'!$D$17,('30 Year Forecast'!I24+'30 Year Forecast'!J24))</f>
        <v>-100000</v>
      </c>
      <c r="L24" s="1">
        <f t="shared" si="1"/>
        <v>574485.9841793912</v>
      </c>
    </row>
    <row r="25" spans="2:12" ht="12.75">
      <c r="B25">
        <f t="shared" si="2"/>
        <v>2026</v>
      </c>
      <c r="C25" s="2">
        <f>L24*'Portfolio Model'!$D$7</f>
        <v>344691.5905076347</v>
      </c>
      <c r="D25" s="3">
        <f>_XLL.NORMALVALUE('Portfolio Model'!$D$8,'Portfolio Model'!$D$9)</f>
        <v>0.05400596357058115</v>
      </c>
      <c r="E25" s="2">
        <f t="shared" si="3"/>
        <v>18615.401480040993</v>
      </c>
      <c r="F25" s="2">
        <f>L24*'Portfolio Model'!$D$13</f>
        <v>229794.3936717565</v>
      </c>
      <c r="G25" s="2">
        <f>F25*'Portfolio Model'!$D$14</f>
        <v>6893.831810152695</v>
      </c>
      <c r="H25" s="2">
        <f t="shared" si="4"/>
        <v>25509.23329019369</v>
      </c>
      <c r="I25" s="1">
        <f t="shared" si="0"/>
        <v>599995.2174695849</v>
      </c>
      <c r="J25" s="1">
        <f>-MIN(I25*'Portfolio Model'!$D$18,I25)</f>
        <v>-14999.880436739622</v>
      </c>
      <c r="K25" s="1">
        <f>-MIN('Portfolio Model'!$D$17,('30 Year Forecast'!I25+'30 Year Forecast'!J25))</f>
        <v>-100000</v>
      </c>
      <c r="L25" s="1">
        <f t="shared" si="1"/>
        <v>484995.33703284524</v>
      </c>
    </row>
    <row r="26" spans="2:12" ht="12.75">
      <c r="B26">
        <f aca="true" t="shared" si="5" ref="B26:B35">B25+1</f>
        <v>2027</v>
      </c>
      <c r="C26" s="2">
        <f>L25*'Portfolio Model'!$D$7</f>
        <v>290997.20221970713</v>
      </c>
      <c r="D26" s="3">
        <f>_XLL.NORMALVALUE('Portfolio Model'!$D$8,'Portfolio Model'!$D$9)</f>
        <v>0.05399638234679302</v>
      </c>
      <c r="E26" s="2">
        <f aca="true" t="shared" si="6" ref="E26:E35">C26*D26</f>
        <v>15712.796192902353</v>
      </c>
      <c r="F26" s="2">
        <f>L25*'Portfolio Model'!$D$13</f>
        <v>193998.1348131381</v>
      </c>
      <c r="G26" s="2">
        <f>F26*'Portfolio Model'!$D$14</f>
        <v>5819.944044394143</v>
      </c>
      <c r="H26" s="2">
        <f aca="true" t="shared" si="7" ref="H26:H35">G26+E26</f>
        <v>21532.740237296497</v>
      </c>
      <c r="I26" s="1">
        <f t="shared" si="0"/>
        <v>506528.07727014174</v>
      </c>
      <c r="J26" s="1">
        <f>-MIN(I26*'Portfolio Model'!$D$18,I26)</f>
        <v>-12663.201931753545</v>
      </c>
      <c r="K26" s="1">
        <f>-MIN('Portfolio Model'!$D$17,('30 Year Forecast'!I26+'30 Year Forecast'!J26))</f>
        <v>-100000</v>
      </c>
      <c r="L26" s="1">
        <f t="shared" si="1"/>
        <v>393864.8753383882</v>
      </c>
    </row>
    <row r="27" spans="2:12" ht="12.75">
      <c r="B27">
        <f t="shared" si="5"/>
        <v>2028</v>
      </c>
      <c r="C27" s="2">
        <f>L26*'Portfolio Model'!$D$7</f>
        <v>236318.9252030329</v>
      </c>
      <c r="D27" s="3">
        <f>_XLL.NORMALVALUE('Portfolio Model'!$D$8,'Portfolio Model'!$D$9)</f>
        <v>0.05399567840485571</v>
      </c>
      <c r="E27" s="2">
        <f t="shared" si="6"/>
        <v>12760.200686244116</v>
      </c>
      <c r="F27" s="2">
        <f>L26*'Portfolio Model'!$D$13</f>
        <v>157545.9501353553</v>
      </c>
      <c r="G27" s="2">
        <f>F27*'Portfolio Model'!$D$14</f>
        <v>4726.378504060659</v>
      </c>
      <c r="H27" s="2">
        <f t="shared" si="7"/>
        <v>17486.579190304776</v>
      </c>
      <c r="I27" s="1">
        <f t="shared" si="0"/>
        <v>411351.454528693</v>
      </c>
      <c r="J27" s="1">
        <f>-MIN(I27*'Portfolio Model'!$D$18,I27)</f>
        <v>-10283.786363217325</v>
      </c>
      <c r="K27" s="1">
        <f>-MIN('Portfolio Model'!$D$17,('30 Year Forecast'!I27+'30 Year Forecast'!J27))</f>
        <v>-100000</v>
      </c>
      <c r="L27" s="1">
        <f t="shared" si="1"/>
        <v>301067.66816547565</v>
      </c>
    </row>
    <row r="28" spans="2:12" ht="12.75">
      <c r="B28">
        <f t="shared" si="5"/>
        <v>2029</v>
      </c>
      <c r="C28" s="2">
        <f>L27*'Portfolio Model'!$D$7</f>
        <v>180640.60089928537</v>
      </c>
      <c r="D28" s="3">
        <f>_XLL.NORMALVALUE('Portfolio Model'!$D$8,'Portfolio Model'!$D$9)</f>
        <v>0.05399709077494128</v>
      </c>
      <c r="E28" s="2">
        <f t="shared" si="6"/>
        <v>9754.066924398652</v>
      </c>
      <c r="F28" s="2">
        <f>L27*'Portfolio Model'!$D$13</f>
        <v>120427.06726619026</v>
      </c>
      <c r="G28" s="2">
        <f>F28*'Portfolio Model'!$D$14</f>
        <v>3612.812017985708</v>
      </c>
      <c r="H28" s="2">
        <f t="shared" si="7"/>
        <v>13366.87894238436</v>
      </c>
      <c r="I28" s="1">
        <f t="shared" si="0"/>
        <v>314434.54710786</v>
      </c>
      <c r="J28" s="1">
        <f>-MIN(I28*'Portfolio Model'!$D$18,I28)</f>
        <v>-7860.8636776964995</v>
      </c>
      <c r="K28" s="1">
        <f>-MIN('Portfolio Model'!$D$17,('30 Year Forecast'!I28+'30 Year Forecast'!J28))</f>
        <v>-100000</v>
      </c>
      <c r="L28" s="1">
        <f t="shared" si="1"/>
        <v>206573.68343016348</v>
      </c>
    </row>
    <row r="29" spans="2:12" ht="12.75">
      <c r="B29">
        <f t="shared" si="5"/>
        <v>2030</v>
      </c>
      <c r="C29" s="2">
        <f>L28*'Portfolio Model'!$D$7</f>
        <v>123944.21005809808</v>
      </c>
      <c r="D29" s="3">
        <f>_XLL.NORMALVALUE('Portfolio Model'!$D$8,'Portfolio Model'!$D$9)</f>
        <v>0.05399530635486156</v>
      </c>
      <c r="E29" s="2">
        <f t="shared" si="6"/>
        <v>6692.405592998319</v>
      </c>
      <c r="F29" s="2">
        <f>L28*'Portfolio Model'!$D$13</f>
        <v>82629.4733720654</v>
      </c>
      <c r="G29" s="2">
        <f>F29*'Portfolio Model'!$D$14</f>
        <v>2478.884201161962</v>
      </c>
      <c r="H29" s="2">
        <f t="shared" si="7"/>
        <v>9171.28979416028</v>
      </c>
      <c r="I29" s="1">
        <f t="shared" si="0"/>
        <v>215744.97322432377</v>
      </c>
      <c r="J29" s="1">
        <f>-MIN(I29*'Portfolio Model'!$D$18,I29)</f>
        <v>-5393.624330608094</v>
      </c>
      <c r="K29" s="1">
        <f>-MIN('Portfolio Model'!$D$17,('30 Year Forecast'!I29+'30 Year Forecast'!J29))</f>
        <v>-100000</v>
      </c>
      <c r="L29" s="1">
        <f t="shared" si="1"/>
        <v>110351.34889371568</v>
      </c>
    </row>
    <row r="30" spans="2:12" ht="12.75">
      <c r="B30">
        <f t="shared" si="5"/>
        <v>2031</v>
      </c>
      <c r="C30" s="2">
        <f>L29*'Portfolio Model'!$D$7</f>
        <v>66210.8093362294</v>
      </c>
      <c r="D30" s="3">
        <f>_XLL.NORMALVALUE('Portfolio Model'!$D$8,'Portfolio Model'!$D$9)</f>
        <v>0.05400346202798087</v>
      </c>
      <c r="E30" s="2">
        <f t="shared" si="6"/>
        <v>3575.612927830946</v>
      </c>
      <c r="F30" s="2">
        <f>L29*'Portfolio Model'!$D$13</f>
        <v>44140.53955748628</v>
      </c>
      <c r="G30" s="2">
        <f>F30*'Portfolio Model'!$D$14</f>
        <v>1324.2161867245884</v>
      </c>
      <c r="H30" s="2">
        <f t="shared" si="7"/>
        <v>4899.829114555534</v>
      </c>
      <c r="I30" s="1">
        <f t="shared" si="0"/>
        <v>115251.1780082712</v>
      </c>
      <c r="J30" s="1">
        <f>-MIN(I30*'Portfolio Model'!$D$18,I30)</f>
        <v>-2881.2794502067804</v>
      </c>
      <c r="K30" s="1">
        <f>-MIN('Portfolio Model'!$D$17,('30 Year Forecast'!I30+'30 Year Forecast'!J30))</f>
        <v>-100000</v>
      </c>
      <c r="L30" s="1">
        <f t="shared" si="1"/>
        <v>12369.898558064422</v>
      </c>
    </row>
    <row r="31" spans="2:12" ht="12.75">
      <c r="B31">
        <f t="shared" si="5"/>
        <v>2032</v>
      </c>
      <c r="C31" s="2">
        <f>L30*'Portfolio Model'!$D$7</f>
        <v>7421.9391348386525</v>
      </c>
      <c r="D31" s="3">
        <f>_XLL.NORMALVALUE('Portfolio Model'!$D$8,'Portfolio Model'!$D$9)</f>
        <v>0.053993923329257766</v>
      </c>
      <c r="E31" s="2">
        <f t="shared" si="6"/>
        <v>400.7396126008959</v>
      </c>
      <c r="F31" s="2">
        <f>L30*'Portfolio Model'!$D$13</f>
        <v>4947.95942322577</v>
      </c>
      <c r="G31" s="2">
        <f>F31*'Portfolio Model'!$D$14</f>
        <v>148.43878269677307</v>
      </c>
      <c r="H31" s="2">
        <f t="shared" si="7"/>
        <v>549.178395297669</v>
      </c>
      <c r="I31" s="1">
        <f t="shared" si="0"/>
        <v>12919.076953362091</v>
      </c>
      <c r="J31" s="1">
        <f>-MIN(I31*'Portfolio Model'!$D$18,I31)</f>
        <v>-322.9769238340523</v>
      </c>
      <c r="K31" s="1">
        <f>-MIN('Portfolio Model'!$D$17,('30 Year Forecast'!I31+'30 Year Forecast'!J31))</f>
        <v>-12596.10002952804</v>
      </c>
      <c r="L31" s="1">
        <f t="shared" si="1"/>
        <v>0</v>
      </c>
    </row>
    <row r="32" spans="2:12" ht="12.75">
      <c r="B32">
        <f t="shared" si="5"/>
        <v>2033</v>
      </c>
      <c r="C32" s="2">
        <f>L31*'Portfolio Model'!$D$7</f>
        <v>0</v>
      </c>
      <c r="D32" s="3">
        <f>_XLL.NORMALVALUE('Portfolio Model'!$D$8,'Portfolio Model'!$D$9)</f>
        <v>0.05400491700509807</v>
      </c>
      <c r="E32" s="2">
        <f t="shared" si="6"/>
        <v>0</v>
      </c>
      <c r="F32" s="2">
        <f>L31*'Portfolio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Model'!$D$18,I32)</f>
        <v>0</v>
      </c>
      <c r="K32" s="1">
        <f>-MIN('Portfolio Model'!$D$17,('30 Year Forecast'!I32+'30 Year Forecast'!J32))</f>
        <v>0</v>
      </c>
      <c r="L32" s="1">
        <f t="shared" si="1"/>
        <v>0</v>
      </c>
    </row>
    <row r="33" spans="2:12" ht="12.75">
      <c r="B33">
        <f t="shared" si="5"/>
        <v>2034</v>
      </c>
      <c r="C33" s="2">
        <f>L32*'Portfolio Model'!$D$7</f>
        <v>0</v>
      </c>
      <c r="D33" s="3">
        <f>_XLL.NORMALVALUE('Portfolio Model'!$D$8,'Portfolio Model'!$D$9)</f>
        <v>0.0539918771054001</v>
      </c>
      <c r="E33" s="2">
        <f t="shared" si="6"/>
        <v>0</v>
      </c>
      <c r="F33" s="2">
        <f>L32*'Portfolio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Model'!$D$18,I33)</f>
        <v>0</v>
      </c>
      <c r="K33" s="1">
        <f>-MIN('Portfolio Model'!$D$17,('30 Year Forecast'!I33+'30 Year Forecast'!J33))</f>
        <v>0</v>
      </c>
      <c r="L33" s="1">
        <f t="shared" si="1"/>
        <v>0</v>
      </c>
    </row>
    <row r="34" spans="2:12" ht="12.75">
      <c r="B34">
        <f t="shared" si="5"/>
        <v>2035</v>
      </c>
      <c r="C34" s="2">
        <f>L33*'Portfolio Model'!$D$7</f>
        <v>0</v>
      </c>
      <c r="D34" s="3">
        <f>_XLL.NORMALVALUE('Portfolio Model'!$D$8,'Portfolio Model'!$D$9)</f>
        <v>0.05400036840072636</v>
      </c>
      <c r="E34" s="2">
        <f t="shared" si="6"/>
        <v>0</v>
      </c>
      <c r="F34" s="2">
        <f>L33*'Portfolio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Model'!$D$18,I34)</f>
        <v>0</v>
      </c>
      <c r="K34" s="1">
        <f>-MIN('Portfolio Model'!$D$17,('30 Year Forecast'!I34+'30 Year Forecast'!J34))</f>
        <v>0</v>
      </c>
      <c r="L34" s="1">
        <f t="shared" si="1"/>
        <v>0</v>
      </c>
    </row>
    <row r="35" spans="2:12" ht="12.75">
      <c r="B35">
        <f t="shared" si="5"/>
        <v>2036</v>
      </c>
      <c r="C35" s="2">
        <f>L34*'Portfolio Model'!$D$7</f>
        <v>0</v>
      </c>
      <c r="D35" s="3">
        <f>_XLL.NORMALVALUE('Portfolio Model'!$D$8,'Portfolio Model'!$D$9)</f>
        <v>0.05398557501551732</v>
      </c>
      <c r="E35" s="2">
        <f t="shared" si="6"/>
        <v>0</v>
      </c>
      <c r="F35" s="2">
        <f>L34*'Portfolio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Model'!$D$18,I35)</f>
        <v>0</v>
      </c>
      <c r="K35" s="1">
        <f>-MIN('Portfolio Model'!$D$17,('30 Year Forecast'!I35+'30 Year Forecast'!J35))</f>
        <v>0</v>
      </c>
      <c r="L35" s="1">
        <f t="shared" si="1"/>
        <v>0</v>
      </c>
    </row>
    <row r="36" spans="2:12" ht="12.75">
      <c r="B36">
        <f>B35+1</f>
        <v>2037</v>
      </c>
      <c r="C36" s="2">
        <f>L35*'Portfolio Model'!$D$7</f>
        <v>0</v>
      </c>
      <c r="D36" s="3">
        <f>_XLL.NORMALVALUE('Portfolio Model'!$D$8,'Portfolio Model'!$D$9)</f>
        <v>0.05400162594723537</v>
      </c>
      <c r="E36" s="2">
        <f>C36*D36</f>
        <v>0</v>
      </c>
      <c r="F36" s="2">
        <f>L35*'Portfolio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Model'!$D$18,I36)</f>
        <v>0</v>
      </c>
      <c r="K36" s="1">
        <f>-MIN('Portfolio Model'!$D$17,('30 Year Forecast'!I36+'30 Year Forecast'!J36))</f>
        <v>0</v>
      </c>
      <c r="L36" s="1">
        <f>MAX(SUM(I36:K36),0)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44</v>
      </c>
    </row>
    <row r="3" ht="12.75">
      <c r="B3" t="s">
        <v>45</v>
      </c>
    </row>
    <row r="5" spans="1:4" ht="12.75">
      <c r="A5" s="4" t="s">
        <v>3</v>
      </c>
      <c r="B5" t="s">
        <v>22</v>
      </c>
      <c r="C5" t="s">
        <v>19</v>
      </c>
      <c r="D5" t="s">
        <v>20</v>
      </c>
    </row>
    <row r="6" spans="1:4" ht="12.75">
      <c r="A6">
        <v>2007</v>
      </c>
      <c r="B6" s="1">
        <f>_XLL.SIMULATIONMEAN('30 Year Forecast'!$L6)</f>
        <v>1936580.462855595</v>
      </c>
      <c r="C6" s="1">
        <f>_XLL.SIMULATIONPERCENTILE('30 Year Forecast'!$L6,5%)</f>
        <v>1784430.6306575192</v>
      </c>
      <c r="D6" s="1">
        <f>_XLL.SIMULATIONPERCENTILE('30 Year Forecast'!$L6,95%)</f>
        <v>2088529.742860123</v>
      </c>
    </row>
    <row r="7" spans="1:4" ht="12.75">
      <c r="A7">
        <f>A6+1</f>
        <v>2008</v>
      </c>
      <c r="B7" s="1">
        <f>_XLL.SIMULATIONMEAN('30 Year Forecast'!$L7)</f>
        <v>1871946.7652042538</v>
      </c>
      <c r="C7" s="1">
        <f>_XLL.SIMULATIONPERCENTILE('30 Year Forecast'!$L7,5%)</f>
        <v>1661796.1591833993</v>
      </c>
      <c r="D7" s="1">
        <f>_XLL.SIMULATIONPERCENTILE('30 Year Forecast'!$L7,95%)</f>
        <v>2086287.6970931683</v>
      </c>
    </row>
    <row r="8" spans="1:4" ht="12.75">
      <c r="A8">
        <f aca="true" t="shared" si="0" ref="A8:A30">A7+1</f>
        <v>2009</v>
      </c>
      <c r="B8" s="1">
        <f>_XLL.SIMULATIONMEAN('30 Year Forecast'!$L8)</f>
        <v>1806209.905884528</v>
      </c>
      <c r="C8" s="1">
        <f>_XLL.SIMULATIONPERCENTILE('30 Year Forecast'!$L8,5%)</f>
        <v>1558450.0036866446</v>
      </c>
      <c r="D8" s="1">
        <f>_XLL.SIMULATIONPERCENTILE('30 Year Forecast'!$L8,95%)</f>
        <v>2070720.1915865783</v>
      </c>
    </row>
    <row r="9" spans="1:4" ht="12.75">
      <c r="A9">
        <f t="shared" si="0"/>
        <v>2010</v>
      </c>
      <c r="B9" s="1">
        <f>_XLL.SIMULATIONMEAN('30 Year Forecast'!$L9)</f>
        <v>1739191.2348702382</v>
      </c>
      <c r="C9" s="1">
        <f>_XLL.SIMULATIONPERCENTILE('30 Year Forecast'!$L9,5%)</f>
        <v>1457246.6879595332</v>
      </c>
      <c r="D9" s="1">
        <f>_XLL.SIMULATIONPERCENTILE('30 Year Forecast'!$L9,95%)</f>
        <v>2047974.8414975675</v>
      </c>
    </row>
    <row r="10" spans="1:4" ht="12.75">
      <c r="A10">
        <f t="shared" si="0"/>
        <v>2011</v>
      </c>
      <c r="B10" s="1">
        <f>_XLL.SIMULATIONMEAN('30 Year Forecast'!$L10)</f>
        <v>1671086.1396072214</v>
      </c>
      <c r="C10" s="1">
        <f>_XLL.SIMULATIONPERCENTILE('30 Year Forecast'!$L10,5%)</f>
        <v>1355059.842827798</v>
      </c>
      <c r="D10" s="1">
        <f>_XLL.SIMULATIONPERCENTILE('30 Year Forecast'!$L10,95%)</f>
        <v>2013654.9786460144</v>
      </c>
    </row>
    <row r="11" spans="1:4" ht="12.75">
      <c r="A11">
        <f t="shared" si="0"/>
        <v>2012</v>
      </c>
      <c r="B11" s="1">
        <f>_XLL.SIMULATIONMEAN('30 Year Forecast'!$L11)</f>
        <v>1601616.3502389926</v>
      </c>
      <c r="C11" s="1">
        <f>_XLL.SIMULATIONPERCENTILE('30 Year Forecast'!$L11,5%)</f>
        <v>1259230.236705644</v>
      </c>
      <c r="D11" s="1">
        <f>_XLL.SIMULATIONPERCENTILE('30 Year Forecast'!$L11,95%)</f>
        <v>1978615.5763062201</v>
      </c>
    </row>
    <row r="12" spans="1:4" ht="12.75">
      <c r="A12">
        <f t="shared" si="0"/>
        <v>2013</v>
      </c>
      <c r="B12" s="1">
        <f>_XLL.SIMULATIONMEAN('30 Year Forecast'!$L12)</f>
        <v>1530940.7740652612</v>
      </c>
      <c r="C12" s="1">
        <f>_XLL.SIMULATIONPERCENTILE('30 Year Forecast'!$L12,5%)</f>
        <v>1159765.7359321867</v>
      </c>
      <c r="D12" s="1">
        <f>_XLL.SIMULATIONPERCENTILE('30 Year Forecast'!$L12,95%)</f>
        <v>1939565.842825893</v>
      </c>
    </row>
    <row r="13" spans="1:4" ht="12.75">
      <c r="A13">
        <f t="shared" si="0"/>
        <v>2014</v>
      </c>
      <c r="B13" s="1">
        <f>_XLL.SIMULATIONMEAN('30 Year Forecast'!$L13)</f>
        <v>1458771.3914736588</v>
      </c>
      <c r="C13" s="1">
        <f>_XLL.SIMULATIONPERCENTILE('30 Year Forecast'!$L13,5%)</f>
        <v>1075328.8771021634</v>
      </c>
      <c r="D13" s="1">
        <f>_XLL.SIMULATIONPERCENTILE('30 Year Forecast'!$L13,95%)</f>
        <v>1899719.120917086</v>
      </c>
    </row>
    <row r="14" spans="1:4" ht="12.75">
      <c r="A14">
        <f t="shared" si="0"/>
        <v>2015</v>
      </c>
      <c r="B14" s="1">
        <f>_XLL.SIMULATIONMEAN('30 Year Forecast'!$L14)</f>
        <v>1385305.9989137044</v>
      </c>
      <c r="C14" s="1">
        <f>_XLL.SIMULATIONPERCENTILE('30 Year Forecast'!$L14,5%)</f>
        <v>982674.8069541592</v>
      </c>
      <c r="D14" s="1">
        <f>_XLL.SIMULATIONPERCENTILE('30 Year Forecast'!$L14,95%)</f>
        <v>1844610.0328631739</v>
      </c>
    </row>
    <row r="15" spans="1:4" ht="12.75">
      <c r="A15">
        <f t="shared" si="0"/>
        <v>2016</v>
      </c>
      <c r="B15" s="1">
        <f>_XLL.SIMULATIONMEAN('30 Year Forecast'!$L15)</f>
        <v>1310696.6424677984</v>
      </c>
      <c r="C15" s="1">
        <f>_XLL.SIMULATIONPERCENTILE('30 Year Forecast'!$L15,5%)</f>
        <v>894865.0961335537</v>
      </c>
      <c r="D15" s="1">
        <f>_XLL.SIMULATIONPERCENTILE('30 Year Forecast'!$L15,95%)</f>
        <v>1798245.1823869054</v>
      </c>
    </row>
    <row r="16" spans="1:4" ht="12.75">
      <c r="A16">
        <f t="shared" si="0"/>
        <v>2017</v>
      </c>
      <c r="B16" s="1">
        <f>_XLL.SIMULATIONMEAN('30 Year Forecast'!$L16)</f>
        <v>1234828.680578365</v>
      </c>
      <c r="C16" s="1">
        <f>_XLL.SIMULATIONPERCENTILE('30 Year Forecast'!$L16,5%)</f>
        <v>800433.5928331952</v>
      </c>
      <c r="D16" s="1">
        <f>_XLL.SIMULATIONPERCENTILE('30 Year Forecast'!$L16,95%)</f>
        <v>1742932.9898861959</v>
      </c>
    </row>
    <row r="17" spans="1:4" ht="12.75">
      <c r="A17">
        <f t="shared" si="0"/>
        <v>2018</v>
      </c>
      <c r="B17" s="1">
        <f>_XLL.SIMULATIONMEAN('30 Year Forecast'!$L17)</f>
        <v>1157251.1957731736</v>
      </c>
      <c r="C17" s="1">
        <f>_XLL.SIMULATIONPERCENTILE('30 Year Forecast'!$L17,5%)</f>
        <v>707323.1854860007</v>
      </c>
      <c r="D17" s="1">
        <f>_XLL.SIMULATIONPERCENTILE('30 Year Forecast'!$L17,95%)</f>
        <v>1687872.3615942865</v>
      </c>
    </row>
    <row r="18" spans="1:4" ht="12.75">
      <c r="A18">
        <f t="shared" si="0"/>
        <v>2019</v>
      </c>
      <c r="B18" s="1">
        <f>_XLL.SIMULATIONMEAN('30 Year Forecast'!$L18)</f>
        <v>1078672.627639726</v>
      </c>
      <c r="C18" s="1">
        <f>_XLL.SIMULATIONPERCENTILE('30 Year Forecast'!$L18,5%)</f>
        <v>607822.9767988105</v>
      </c>
      <c r="D18" s="1">
        <f>_XLL.SIMULATIONPERCENTILE('30 Year Forecast'!$L18,95%)</f>
        <v>1629860.334620385</v>
      </c>
    </row>
    <row r="19" spans="1:4" ht="12.75">
      <c r="A19">
        <f t="shared" si="0"/>
        <v>2020</v>
      </c>
      <c r="B19" s="1">
        <f>_XLL.SIMULATIONMEAN('30 Year Forecast'!$L19)</f>
        <v>998186.3545068167</v>
      </c>
      <c r="C19" s="1">
        <f>_XLL.SIMULATIONPERCENTILE('30 Year Forecast'!$L19,5%)</f>
        <v>514802.486222578</v>
      </c>
      <c r="D19" s="1">
        <f>_XLL.SIMULATIONPERCENTILE('30 Year Forecast'!$L19,95%)</f>
        <v>1564700.1188344057</v>
      </c>
    </row>
    <row r="20" spans="1:4" ht="12.75">
      <c r="A20">
        <f t="shared" si="0"/>
        <v>2021</v>
      </c>
      <c r="B20" s="1">
        <f>_XLL.SIMULATIONMEAN('30 Year Forecast'!$L20)</f>
        <v>916561.6162548426</v>
      </c>
      <c r="C20" s="1">
        <f>_XLL.SIMULATIONPERCENTILE('30 Year Forecast'!$L20,5%)</f>
        <v>421147.3674730511</v>
      </c>
      <c r="D20" s="1">
        <f>_XLL.SIMULATIONPERCENTILE('30 Year Forecast'!$L20,95%)</f>
        <v>1502501.1764101093</v>
      </c>
    </row>
    <row r="21" spans="1:4" ht="12.75">
      <c r="A21">
        <f t="shared" si="0"/>
        <v>2022</v>
      </c>
      <c r="B21" s="1">
        <f>_XLL.SIMULATIONMEAN('30 Year Forecast'!$L21)</f>
        <v>833445.7806075073</v>
      </c>
      <c r="C21" s="1">
        <f>_XLL.SIMULATIONPERCENTILE('30 Year Forecast'!$L21,5%)</f>
        <v>325328.6576368616</v>
      </c>
      <c r="D21" s="1">
        <f>_XLL.SIMULATIONPERCENTILE('30 Year Forecast'!$L21,95%)</f>
        <v>1441344.1775040869</v>
      </c>
    </row>
    <row r="22" spans="1:4" ht="12.75">
      <c r="A22">
        <f t="shared" si="0"/>
        <v>2023</v>
      </c>
      <c r="B22" s="1">
        <f>_XLL.SIMULATIONMEAN('30 Year Forecast'!$L22)</f>
        <v>748980.0681971166</v>
      </c>
      <c r="C22" s="1">
        <f>_XLL.SIMULATIONPERCENTILE('30 Year Forecast'!$L22,5%)</f>
        <v>229530.50539940875</v>
      </c>
      <c r="D22" s="1">
        <f>_XLL.SIMULATIONPERCENTILE('30 Year Forecast'!$L22,95%)</f>
        <v>1371630.3626833323</v>
      </c>
    </row>
    <row r="23" spans="1:4" ht="12.75">
      <c r="A23">
        <f t="shared" si="0"/>
        <v>2024</v>
      </c>
      <c r="B23" s="1">
        <f>_XLL.SIMULATIONMEAN('30 Year Forecast'!$L23)</f>
        <v>663366.0639352003</v>
      </c>
      <c r="C23" s="1">
        <f>_XLL.SIMULATIONPERCENTILE('30 Year Forecast'!$L23,5%)</f>
        <v>133743.72786337754</v>
      </c>
      <c r="D23" s="1">
        <f>_XLL.SIMULATIONPERCENTILE('30 Year Forecast'!$L23,95%)</f>
        <v>1296813.5616724328</v>
      </c>
    </row>
    <row r="24" spans="1:4" ht="12.75">
      <c r="A24">
        <f t="shared" si="0"/>
        <v>2025</v>
      </c>
      <c r="B24" s="1">
        <f>_XLL.SIMULATIONMEAN('30 Year Forecast'!$L24)</f>
        <v>577921.7954721216</v>
      </c>
      <c r="C24" s="1">
        <f>_XLL.SIMULATIONPERCENTILE('30 Year Forecast'!$L24,5%)</f>
        <v>35064.777772026166</v>
      </c>
      <c r="D24" s="1">
        <f>_XLL.SIMULATIONPERCENTILE('30 Year Forecast'!$L24,95%)</f>
        <v>1218934.0165286586</v>
      </c>
    </row>
    <row r="25" spans="1:4" ht="12.75">
      <c r="A25">
        <f t="shared" si="0"/>
        <v>2026</v>
      </c>
      <c r="B25" s="1">
        <f>_XLL.SIMULATIONMEAN('30 Year Forecast'!$L25)</f>
        <v>494190.94576884306</v>
      </c>
      <c r="C25" s="1">
        <f>_XLL.SIMULATIONPERCENTILE('30 Year Forecast'!$L25,5%)</f>
        <v>0</v>
      </c>
      <c r="D25" s="1">
        <f>_XLL.SIMULATIONPERCENTILE('30 Year Forecast'!$L25,95%)</f>
        <v>1153700.6917089866</v>
      </c>
    </row>
    <row r="26" spans="1:4" ht="12.75">
      <c r="A26">
        <f t="shared" si="0"/>
        <v>2027</v>
      </c>
      <c r="B26" s="1">
        <f>_XLL.SIMULATIONMEAN('30 Year Forecast'!$L26)</f>
        <v>413478.47288314236</v>
      </c>
      <c r="C26" s="1">
        <f>_XLL.SIMULATIONPERCENTILE('30 Year Forecast'!$L26,5%)</f>
        <v>0</v>
      </c>
      <c r="D26" s="1">
        <f>_XLL.SIMULATIONPERCENTILE('30 Year Forecast'!$L26,95%)</f>
        <v>1065354.1296670532</v>
      </c>
    </row>
    <row r="27" spans="1:4" ht="12.75">
      <c r="A27">
        <f t="shared" si="0"/>
        <v>2028</v>
      </c>
      <c r="B27" s="1">
        <f>_XLL.SIMULATIONMEAN('30 Year Forecast'!$L27)</f>
        <v>338561.06379553175</v>
      </c>
      <c r="C27" s="1">
        <f>_XLL.SIMULATIONPERCENTILE('30 Year Forecast'!$L27,5%)</f>
        <v>0</v>
      </c>
      <c r="D27" s="1">
        <f>_XLL.SIMULATIONPERCENTILE('30 Year Forecast'!$L27,95%)</f>
        <v>985023.2790931123</v>
      </c>
    </row>
    <row r="28" spans="1:4" ht="12.75">
      <c r="A28">
        <f t="shared" si="0"/>
        <v>2029</v>
      </c>
      <c r="B28" s="1">
        <f>_XLL.SIMULATIONMEAN('30 Year Forecast'!$L28)</f>
        <v>271535.4411985297</v>
      </c>
      <c r="C28" s="1">
        <f>_XLL.SIMULATIONPERCENTILE('30 Year Forecast'!$L28,5%)</f>
        <v>0</v>
      </c>
      <c r="D28" s="1">
        <f>_XLL.SIMULATIONPERCENTILE('30 Year Forecast'!$L28,95%)</f>
        <v>904247.0608238173</v>
      </c>
    </row>
    <row r="29" spans="1:4" ht="12.75">
      <c r="A29">
        <f t="shared" si="0"/>
        <v>2030</v>
      </c>
      <c r="B29" s="1">
        <f>_XLL.SIMULATIONMEAN('30 Year Forecast'!$L29)</f>
        <v>212839.17489417226</v>
      </c>
      <c r="C29" s="1">
        <f>_XLL.SIMULATIONPERCENTILE('30 Year Forecast'!$L29,5%)</f>
        <v>0</v>
      </c>
      <c r="D29" s="1">
        <f>_XLL.SIMULATIONPERCENTILE('30 Year Forecast'!$L29,95%)</f>
        <v>815686.5241762099</v>
      </c>
    </row>
    <row r="30" spans="1:4" ht="12.75">
      <c r="A30">
        <f t="shared" si="0"/>
        <v>2031</v>
      </c>
      <c r="B30" s="1">
        <f>_XLL.SIMULATIONMEAN('30 Year Forecast'!$L30)</f>
        <v>163874.92979979498</v>
      </c>
      <c r="C30" s="1">
        <f>_XLL.SIMULATIONPERCENTILE('30 Year Forecast'!$L30,5%)</f>
        <v>0</v>
      </c>
      <c r="D30" s="1">
        <f>_XLL.SIMULATIONPERCENTILE('30 Year Forecast'!$L30,95%)</f>
        <v>746784.5927761154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2006-11-08T15:48:58Z</dcterms:modified>
  <cp:category/>
  <cp:version/>
  <cp:contentType/>
  <cp:contentStatus/>
</cp:coreProperties>
</file>